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55CA7C06-8648-4EC3-A22A-007F19D6FF5B}" xr6:coauthVersionLast="47" xr6:coauthVersionMax="47" xr10:uidLastSave="{00000000-0000-0000-0000-000000000000}"/>
  <workbookProtection workbookAlgorithmName="SHA-512" workbookHashValue="CBz1VdiQmdi9+scYf0YQ8suOPHPkQjpR275v4k9EQCu1p3pCAjj+PzawwluD3Mjp8m7OjkiSMRbynkA+9J564Q==" workbookSaltValue="D1z2UowES5ml3m5NufNcnA=="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<sst xmlns="http://schemas.openxmlformats.org/spreadsheetml/2006/main" count="1777" uniqueCount="595">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</sst>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0.9</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0.85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0.88890000000000002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0.1429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0.1333</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0.44440000000000002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7.1400000000000005E-2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6.25E-2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0.25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0.1981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0.13270000000000001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0.2646</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0.2127</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9.5999999999999992E-3</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5.6800000000000003E-2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0.41439999999999999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0.25409999999999999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0.33329999999999999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0.33329999999999999</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0.33329999999999999</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0.77780000000000005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5.4999999999999997E-3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6.25E-2</c:v>
                </c:pt>
                <c:pt idx="3">
                  <c:v>0.2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0.77780000000000005</c:v>
                </c:pt>
                <c:pt idx="3">
                  <c:v>0.8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c:v>
                </c:pt>
                <c:pt idx="3">
                  <c:v>0.1333</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0.39229999999999998</c:v>
                </c:pt>
                <c:pt idx="3">
                  <c:v>0.41439999999999999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0.7</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0.43319999999999997</c:v>
                </c:pt>
                <c:pt idx="3">
                  <c:v>0.41799999999999998</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0.17199999999999999</c:v>
                </c:pt>
                <c:pt idx="3">
                  <c:v>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0.1111</c:v>
                </c:pt>
                <c:pt idx="3">
                  <c:v>0.1176</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5.2600000000000001E-2</c:v>
                </c:pt>
                <c:pt idx="3">
                  <c:v>5.5599999999999997E-2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0.7</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0.83330000000000004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61</v>
      </c>
      <c r="B3" s="31"/>
      <c r="C3" s="31"/>
      <c r="D3" s="31"/>
      <c r="E3" s="31"/>
      <c r="F3" s="31"/>
      <c r="G3" s="31"/>
      <c r="H3" s="31"/>
      <c r="I3" s="31"/>
      <c r="J3" s="31"/>
      <c r="K3" s="31"/>
      <c r="L3" s="31"/>
      <c r="M3" s="31"/>
      <c r="N3" s="31"/>
      <c r="O3" s="5"/>
    </row>
    <row r="4" spans="1:20" s="4" customFormat="1" ht="11.25" x14ac:dyDescent="0.2">
      <c r="A4" s="4" t="str">
        <f>VLOOKUP(A3,Data!A:CN,2,FALSE)</f>
        <v>P.O. Box 507</v>
      </c>
      <c r="C4" s="7"/>
      <c r="E4" s="7"/>
      <c r="F4" s="7"/>
    </row>
    <row r="5" spans="1:20" s="4" customFormat="1" ht="11.25" x14ac:dyDescent="0.2">
      <c r="A5" s="4" t="str">
        <f>VLOOKUP(A3,Data!A:CN,3,FALSE)</f>
        <v>Bishopville</v>
      </c>
      <c r="C5" s="7"/>
      <c r="E5" s="7"/>
      <c r="F5" s="7"/>
      <c r="G5" s="7" t="str">
        <f>VLOOKUP(A3,Data!A:CN,4,FALSE)</f>
        <v>SC</v>
      </c>
      <c r="H5" s="7"/>
      <c r="I5" s="7" t="str">
        <f>VLOOKUP(A3,Data!A:CN,5,FALSE)</f>
        <v>29010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0.77780000000000005</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0.85</v>
      </c>
      <c r="H22" s="55" t="s">
        <v>1</v>
      </c>
      <c r="I22" s="6" t="str">
        <f>IF(OR(G22="NA",G22="**"),"NA",IF(G22&lt;C22,"Not Met","Met"))</f>
        <v>Not 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v>
      </c>
      <c r="H31" s="55" t="s">
        <v>1</v>
      </c>
      <c r="I31" s="6" t="str">
        <f>IF(OR(G31="NA",G31="**"),"NA",IF(G31&lt;C31,"Not Met","Met"))</f>
        <v>Not 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0.88890000000000002</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0.1429</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0.1333</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0.44440000000000002</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7.1400000000000005E-2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6.25E-2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0.25</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1</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1</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0.1981</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0.13270000000000001</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0.2646</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0.2127</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9.5999999999999992E-3</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5.6800000000000003E-2</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0.41439999999999999</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0.25409999999999999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5.4999999999999997E-3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1</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0.7</v>
      </c>
      <c r="H124" s="55" t="s">
        <v>1</v>
      </c>
      <c r="I124" s="6" t="str">
        <f t="shared" si="3"/>
        <v>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0.7</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0.83330000000000004</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0.9</v>
      </c>
      <c r="H140" s="55" t="s">
        <v>1</v>
      </c>
      <c r="I140" s="6" t="str">
        <f t="shared" si="3"/>
        <v>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0.33329999999999999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0.33329999999999999</v>
      </c>
      <c r="H175" s="55" t="s">
        <v>1</v>
      </c>
      <c r="I175" s="6" t="str">
        <f>IF(OR(G175="NA",G175="**"),"NA",IF(G175&lt;C175,"Not Met","Met"))</f>
        <v>Not 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0.33329999999999999</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YUqajFK9TOXE+fBaAit498PgihxupdQWyYbfYzwY0BepzO8naa3wImb4GXgJIIAh3F8Lm5RXGYmcZGuIUXEjIA==" saltValue="gWp5np+xFYZauYDu8xVND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61</v>
      </c>
      <c r="B3" s="31"/>
      <c r="C3" s="31"/>
      <c r="D3" s="31"/>
      <c r="E3" s="31"/>
      <c r="F3" s="31"/>
      <c r="G3" s="31"/>
      <c r="H3" s="5"/>
      <c r="I3" s="5"/>
      <c r="J3" s="5"/>
    </row>
    <row r="4" spans="1:10" x14ac:dyDescent="0.2">
      <c r="A4" s="4" t="str">
        <f>VLOOKUP(A3,Data!A:CN,2,FALSE)</f>
        <v>P.O. Box 507</v>
      </c>
    </row>
    <row r="5" spans="1:10" x14ac:dyDescent="0.2">
      <c r="A5" s="4" t="str">
        <f>VLOOKUP(A3,Data!A:CN,3,FALSE)</f>
        <v>Bishopville</v>
      </c>
      <c r="C5" s="7" t="str">
        <f>VLOOKUP(A3,Data!A:CN,4,FALSE)</f>
        <v>SC</v>
      </c>
      <c r="D5" s="7" t="str">
        <f>VLOOKUP(A3,Data!A:CN,5,FALSE)</f>
        <v>29010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3</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state target</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0.77780000000000005</v>
      </c>
      <c r="E34" s="18"/>
      <c r="F34" s="18"/>
      <c r="G34" s="18"/>
      <c r="H34" s="18"/>
      <c r="I34" s="18"/>
      <c r="J34" s="18"/>
    </row>
    <row r="35" spans="1:10" ht="11.25" customHeight="1" x14ac:dyDescent="0.2">
      <c r="A35" s="14"/>
      <c r="B35" s="37" t="s">
        <v>451</v>
      </c>
      <c r="C35" s="50">
        <f>VLOOKUP(A3,Data!A:CN,66,FALSE)</f>
        <v>0.8</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6.25E-2</v>
      </c>
      <c r="E42" s="18"/>
      <c r="F42" s="18"/>
      <c r="G42" s="18"/>
      <c r="H42" s="18"/>
      <c r="I42" s="18"/>
      <c r="J42" s="18"/>
    </row>
    <row r="43" spans="1:10" ht="11.25" customHeight="1" x14ac:dyDescent="0.2">
      <c r="A43" s="14"/>
      <c r="B43" s="37" t="s">
        <v>451</v>
      </c>
      <c r="C43" s="50">
        <f>VLOOKUP(A3,Data!A:CN,69,FALSE)</f>
        <v>0.2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0.1111</v>
      </c>
      <c r="E50" s="18"/>
      <c r="F50" s="18"/>
      <c r="G50" s="18"/>
      <c r="H50" s="18"/>
      <c r="I50" s="18"/>
      <c r="J50" s="18"/>
    </row>
    <row r="51" spans="1:10" ht="11.25" customHeight="1" x14ac:dyDescent="0.2">
      <c r="A51" s="14"/>
      <c r="B51" s="37" t="s">
        <v>451</v>
      </c>
      <c r="C51" s="50">
        <f>VLOOKUP(A3,Data!A:CN,72,FALSE)</f>
        <v>0.1176</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v>
      </c>
      <c r="E58" s="18"/>
      <c r="F58" s="18"/>
      <c r="G58" s="18"/>
      <c r="H58" s="18"/>
      <c r="I58" s="18"/>
      <c r="J58" s="18"/>
    </row>
    <row r="59" spans="1:10" ht="11.25" customHeight="1" x14ac:dyDescent="0.2">
      <c r="A59" s="14"/>
      <c r="B59" s="37" t="s">
        <v>451</v>
      </c>
      <c r="C59" s="50">
        <f>VLOOKUP(A3,Data!A:CN,75,FALSE)</f>
        <v>0.1333</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but improved since last year</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5.2600000000000001E-2</v>
      </c>
      <c r="E66" s="18"/>
      <c r="F66" s="18"/>
      <c r="G66" s="18"/>
      <c r="H66" s="18"/>
      <c r="I66" s="18"/>
      <c r="J66" s="18"/>
    </row>
    <row r="67" spans="1:10" ht="11.25" customHeight="1" x14ac:dyDescent="0.2">
      <c r="A67" s="14"/>
      <c r="B67" s="37" t="s">
        <v>451</v>
      </c>
      <c r="C67" s="50">
        <f>VLOOKUP(A3,Data!A:CN,78,FALSE)</f>
        <v>5.5599999999999997E-2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1</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but improved since last year</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0.39229999999999998</v>
      </c>
      <c r="E74" s="18"/>
      <c r="F74" s="18"/>
      <c r="G74" s="18"/>
      <c r="H74" s="18"/>
      <c r="I74" s="18"/>
      <c r="J74" s="18"/>
    </row>
    <row r="75" spans="1:10" ht="11.25" customHeight="1" x14ac:dyDescent="0.2">
      <c r="A75" s="14"/>
      <c r="B75" s="37" t="s">
        <v>451</v>
      </c>
      <c r="C75" s="50">
        <f>VLOOKUP(A3,Data!A:CN,81,FALSE)</f>
        <v>0.41439999999999999</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1</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but improved since last year</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0.43319999999999997</v>
      </c>
      <c r="E90" s="18"/>
      <c r="F90" s="18"/>
      <c r="G90" s="18"/>
      <c r="H90" s="18"/>
      <c r="I90" s="18"/>
      <c r="J90" s="18"/>
    </row>
    <row r="91" spans="1:10" ht="11.25" customHeight="1" x14ac:dyDescent="0.2">
      <c r="A91" s="14"/>
      <c r="B91" s="37" t="s">
        <v>451</v>
      </c>
      <c r="C91" s="50">
        <f>VLOOKUP(A3,Data!A:CN,87,FALSE)</f>
        <v>0.41799999999999998</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0.17199999999999999</v>
      </c>
      <c r="E98" s="18"/>
      <c r="F98" s="18"/>
      <c r="G98" s="18"/>
      <c r="H98" s="18"/>
      <c r="I98" s="18"/>
      <c r="J98" s="18"/>
    </row>
    <row r="99" spans="1:10" ht="11.25" customHeight="1" x14ac:dyDescent="0.2">
      <c r="A99" s="14"/>
      <c r="B99" s="37" t="s">
        <v>451</v>
      </c>
      <c r="C99" s="50">
        <f>VLOOKUP(A3,Data!A:CN,90,FALSE)</f>
        <v>0.2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11</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11</v>
      </c>
      <c r="C104" s="52">
        <f>VLOOKUP(A3,Data!A:CN,91,FALSE) + 1</f>
        <v>1</v>
      </c>
      <c r="D104" s="79">
        <f>SUM(A104:C104)</f>
        <v>30</v>
      </c>
      <c r="E104" s="52">
        <f>VLOOKUP(A3,Data!A:CN,92,FALSE)</f>
        <v>40</v>
      </c>
      <c r="F104" s="28">
        <f>D104/E104</f>
        <v>0.75</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Of03x8Egc0ovzg9LtMAyn1rI59+O33gTEDkpx+Xph8AleIRgEFSeLn4McsZitxdpUsInlR0GQN5GFpQYVFwBGQ==" saltValue="EyRETrDgMZcSi1kOMr309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2024-05-21T12:07:06Z</dcterms:modified>
</cp:coreProperties>
</file>