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76623074-1043-40C7-9393-505DDD5C27D6}" xr6:coauthVersionLast="47" xr6:coauthVersionMax="47" xr10:uidLastSave="{00000000-0000-0000-0000-000000000000}"/>
  <workbookProtection workbookAlgorithmName="SHA-512" workbookHashValue="lN1lmkKdWEPlKL5cqCpujszpnDN9qhH2qluXYI6+O+S/272UmSKqv8mnl6pKLKDPC3ZPBe5BBTWiviKmdBlezQ==" workbookSaltValue="6AnvR0U3W3B2r19voloDq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<sst xmlns="http://schemas.openxmlformats.org/spreadsheetml/2006/main" count="1777" uniqueCount="595">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</sst>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0.29170000000000001</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0.66669999999999996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0.96389999999999998</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0.95520000000000005</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0.97589999999999999</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0.95450000000000002</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0.15049999999999999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0.16</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0.33329999999999999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0.60419999999999996</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0.1075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6.5799999999999997E-2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0.1017</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1</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0.2</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0.4</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0.34389999999999998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2.0799999999999999E-2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0.31159999999999999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0.47239999999999999</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0.28199999999999997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0.14899999999999999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0.26440000000000002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0.60919999999999996</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0.12820000000000001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0.99539999999999995</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5.8799999999999998E-2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0.58819999999999995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0.89470000000000005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0.58819999999999995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0.3962</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0.52829999999999999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9.1999999999999998E-3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6.8000000000000005E-2</c:v>
                </c:pt>
                <c:pt idx="3">
                  <c:v>0.16839999999999999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0.52829999999999999</c:v>
                </c:pt>
                <c:pt idx="3">
                  <c:v>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0.10680000000000001</c:v>
                </c:pt>
                <c:pt idx="3">
                  <c:v>0.1263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0.64390000000000003</c:v>
                </c:pt>
                <c:pt idx="3">
                  <c:v>0.60919999999999996</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0.57140000000000002</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0.16070000000000001</c:v>
                </c:pt>
                <c:pt idx="3">
                  <c:v>0.15049999999999999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0.25900000000000001</c:v>
                </c:pt>
                <c:pt idx="3">
                  <c:v>0.245</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0.13830000000000001</c:v>
                </c:pt>
                <c:pt idx="3">
                  <c:v>0.16250000000000001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6.3200000000000006E-2</c:v>
                </c:pt>
                <c:pt idx="3">
                  <c:v>8.6400000000000005E-2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0.89470000000000005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0.42859999999999998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88</v>
      </c>
      <c r="B3" s="31"/>
      <c r="C3" s="31"/>
      <c r="D3" s="31"/>
      <c r="E3" s="31"/>
      <c r="F3" s="31"/>
      <c r="G3" s="31"/>
      <c r="H3" s="31"/>
      <c r="I3" s="31"/>
      <c r="J3" s="31"/>
      <c r="K3" s="31"/>
      <c r="L3" s="31"/>
      <c r="M3" s="31"/>
      <c r="N3" s="31"/>
      <c r="O3" s="5"/>
    </row>
    <row r="4" spans="1:20" s="4" customFormat="1" ht="11.25" x14ac:dyDescent="0.2">
      <c r="A4" s="4" t="str">
        <f>VLOOKUP(A3,Data!A:CN,2,FALSE)</f>
        <v>P.O. Box 770</v>
      </c>
      <c r="C4" s="7"/>
      <c r="E4" s="7"/>
      <c r="F4" s="7"/>
    </row>
    <row r="5" spans="1:20" s="4" customFormat="1" ht="11.25" x14ac:dyDescent="0.2">
      <c r="A5" s="4" t="str">
        <f>VLOOKUP(A3,Data!A:CN,3,FALSE)</f>
        <v>York</v>
      </c>
      <c r="C5" s="7"/>
      <c r="E5" s="7"/>
      <c r="F5" s="7"/>
      <c r="G5" s="7" t="str">
        <f>VLOOKUP(A3,Data!A:CN,4,FALSE)</f>
        <v>SC</v>
      </c>
      <c r="H5" s="7"/>
      <c r="I5" s="7" t="str">
        <f>VLOOKUP(A3,Data!A:CN,5,FALSE)</f>
        <v>29745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0.52829999999999999</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0.3962</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0.96389999999999998</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0.95520000000000005</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0.97589999999999999</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0.95450000000000002</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0.15049999999999999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0.16</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0.33329999999999999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0.1075</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6.5799999999999997E-2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0.1017</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1</v>
      </c>
      <c r="H55" s="55" t="s">
        <v>1</v>
      </c>
      <c r="I55" s="6" t="str">
        <f>IF(OR(G55="NA",G55="**"),"NA",IF(G55&lt;C55,"Not Met","Met"))</f>
        <v>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0.2</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0.25</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1</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0.4</v>
      </c>
      <c r="H67" s="55" t="s">
        <v>1</v>
      </c>
      <c r="I67" s="6" t="str">
        <f>IF(OR(G67="NA",G67="**"),"NA",IF(G67&lt;C67,"Not Met","Met"))</f>
        <v>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0.34389999999999998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0.31159999999999999</v>
      </c>
      <c r="H76" s="55" t="s">
        <v>1</v>
      </c>
      <c r="I76" s="6" t="str">
        <f>IF(OR(G76="NA",G76="**"),"NA",IF(G76&gt;C76,"Not Met","Met"))</f>
        <v>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0.47239999999999999</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0.28199999999999997</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0.14899999999999999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0.26440000000000002</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0.60919999999999996</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0.12820000000000001</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9.1999999999999998E-3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0.29170000000000001</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0.60419999999999996</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2.0799999999999999E-2</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0.89470000000000005</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0.57140000000000002</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0.89470000000000005</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0.42859999999999998</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0.66669999999999996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0.99539999999999995</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5.8799999999999998E-2</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0.58819999999999995</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0.58819999999999995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fDyjrLI2e4825xxW0Ev2iuiFof+XK9MxByB3mcvKDCje7suMAlama2gvNgc+ZuoHznuXfkzZyeToGv9vJhN/vw==" saltValue="gHFyRQek8BMhBx9vNnN6qw=="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88</v>
      </c>
      <c r="B3" s="31"/>
      <c r="C3" s="31"/>
      <c r="D3" s="31"/>
      <c r="E3" s="31"/>
      <c r="F3" s="31"/>
      <c r="G3" s="31"/>
      <c r="H3" s="5"/>
      <c r="I3" s="5"/>
      <c r="J3" s="5"/>
    </row>
    <row r="4" spans="1:10" x14ac:dyDescent="0.2">
      <c r="A4" s="4" t="str">
        <f>VLOOKUP(A3,Data!A:CN,2,FALSE)</f>
        <v>P.O. Box 770</v>
      </c>
    </row>
    <row r="5" spans="1:10" x14ac:dyDescent="0.2">
      <c r="A5" s="4" t="str">
        <f>VLOOKUP(A3,Data!A:CN,3,FALSE)</f>
        <v>York</v>
      </c>
      <c r="C5" s="7" t="str">
        <f>VLOOKUP(A3,Data!A:CN,4,FALSE)</f>
        <v>SC</v>
      </c>
      <c r="D5" s="7" t="str">
        <f>VLOOKUP(A3,Data!A:CN,5,FALSE)</f>
        <v>29745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0</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and did not improve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0.52829999999999999</v>
      </c>
      <c r="E34" s="18"/>
      <c r="F34" s="18"/>
      <c r="G34" s="18"/>
      <c r="H34" s="18"/>
      <c r="I34" s="18"/>
      <c r="J34" s="18"/>
    </row>
    <row r="35" spans="1:10" ht="11.25" customHeight="1" x14ac:dyDescent="0.2">
      <c r="A35" s="14"/>
      <c r="B35" s="37" t="s">
        <v>451</v>
      </c>
      <c r="C35" s="50">
        <f>VLOOKUP(A3,Data!A:CN,66,FALSE)</f>
        <v>0.4</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6.8000000000000005E-2</v>
      </c>
      <c r="E42" s="18"/>
      <c r="F42" s="18"/>
      <c r="G42" s="18"/>
      <c r="H42" s="18"/>
      <c r="I42" s="18"/>
      <c r="J42" s="18"/>
    </row>
    <row r="43" spans="1:10" ht="11.25" customHeight="1" x14ac:dyDescent="0.2">
      <c r="A43" s="14"/>
      <c r="B43" s="37" t="s">
        <v>451</v>
      </c>
      <c r="C43" s="50">
        <f>VLOOKUP(A3,Data!A:CN,69,FALSE)</f>
        <v>0.16839999999999999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1.5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Meets or exceeds current state target</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0.13830000000000001</v>
      </c>
      <c r="E50" s="18"/>
      <c r="F50" s="18"/>
      <c r="G50" s="18"/>
      <c r="H50" s="18"/>
      <c r="I50" s="18"/>
      <c r="J50" s="18"/>
    </row>
    <row r="51" spans="1:10" ht="11.25" customHeight="1" x14ac:dyDescent="0.2">
      <c r="A51" s="14"/>
      <c r="B51" s="37" t="s">
        <v>451</v>
      </c>
      <c r="C51" s="50">
        <f>VLOOKUP(A3,Data!A:CN,72,FALSE)</f>
        <v>0.16250000000000001</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0.10680000000000001</v>
      </c>
      <c r="E58" s="18"/>
      <c r="F58" s="18"/>
      <c r="G58" s="18"/>
      <c r="H58" s="18"/>
      <c r="I58" s="18"/>
      <c r="J58" s="18"/>
    </row>
    <row r="59" spans="1:10" ht="11.25" customHeight="1" x14ac:dyDescent="0.2">
      <c r="A59" s="14"/>
      <c r="B59" s="37" t="s">
        <v>451</v>
      </c>
      <c r="C59" s="50">
        <f>VLOOKUP(A3,Data!A:CN,75,FALSE)</f>
        <v>0.1263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6.3200000000000006E-2</v>
      </c>
      <c r="E66" s="18"/>
      <c r="F66" s="18"/>
      <c r="G66" s="18"/>
      <c r="H66" s="18"/>
      <c r="I66" s="18"/>
      <c r="J66" s="18"/>
    </row>
    <row r="67" spans="1:10" ht="11.25" customHeight="1" x14ac:dyDescent="0.2">
      <c r="A67" s="14"/>
      <c r="B67" s="37" t="s">
        <v>451</v>
      </c>
      <c r="C67" s="50">
        <f>VLOOKUP(A3,Data!A:CN,78,FALSE)</f>
        <v>8.6400000000000005E-2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0</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and did not improve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0.64390000000000003</v>
      </c>
      <c r="E74" s="18"/>
      <c r="F74" s="18"/>
      <c r="G74" s="18"/>
      <c r="H74" s="18"/>
      <c r="I74" s="18"/>
      <c r="J74" s="18"/>
    </row>
    <row r="75" spans="1:10" ht="11.25" customHeight="1" x14ac:dyDescent="0.2">
      <c r="A75" s="14"/>
      <c r="B75" s="37" t="s">
        <v>451</v>
      </c>
      <c r="C75" s="50">
        <f>VLOOKUP(A3,Data!A:CN,81,FALSE)</f>
        <v>0.60919999999999996</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0.16070000000000001</v>
      </c>
      <c r="E90" s="18"/>
      <c r="F90" s="18"/>
      <c r="G90" s="18"/>
      <c r="H90" s="18"/>
      <c r="I90" s="18"/>
      <c r="J90" s="18"/>
    </row>
    <row r="91" spans="1:10" ht="11.25" customHeight="1" x14ac:dyDescent="0.2">
      <c r="A91" s="14"/>
      <c r="B91" s="37" t="s">
        <v>451</v>
      </c>
      <c r="C91" s="50">
        <f>VLOOKUP(A3,Data!A:CN,87,FALSE)</f>
        <v>0.15049999999999999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0.25900000000000001</v>
      </c>
      <c r="E98" s="18"/>
      <c r="F98" s="18"/>
      <c r="G98" s="18"/>
      <c r="H98" s="18"/>
      <c r="I98" s="18"/>
      <c r="J98" s="18"/>
    </row>
    <row r="99" spans="1:10" ht="11.25" customHeight="1" x14ac:dyDescent="0.2">
      <c r="A99" s="14"/>
      <c r="B99" s="37" t="s">
        <v>451</v>
      </c>
      <c r="C99" s="50">
        <f>VLOOKUP(A3,Data!A:CN,90,FALSE)</f>
        <v>0.245</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8.5</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8.5</v>
      </c>
      <c r="C104" s="52">
        <f>VLOOKUP(A3,Data!A:CN,91,FALSE) + 1</f>
        <v>1</v>
      </c>
      <c r="D104" s="79">
        <f>SUM(A104:C104)</f>
        <v>26.5</v>
      </c>
      <c r="E104" s="52">
        <f>VLOOKUP(A3,Data!A:CN,92,FALSE)</f>
        <v>40</v>
      </c>
      <c r="F104" s="28">
        <f>D104/E104</f>
        <v>0.66249999999999998</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RBRliAk2piHuz7igvK1WTBbBE90ERNzeLEI+RSPI7exCmzYdlXEmQhQ/4CTneLNpBgUpX7sjhv3K0pXSbXz2LA==" saltValue="6edoyuEbbI0HVMEoAOXwVg=="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2024-05-21T12:07:20Z</dcterms:modified>
</cp:coreProperties>
</file>